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X1000\ЭРА-АВТО\"/>
    </mc:Choice>
  </mc:AlternateContent>
  <bookViews>
    <workbookView xWindow="0" yWindow="0" windowWidth="23040" windowHeight="8904"/>
  </bookViews>
  <sheets>
    <sheet name="Лист2" sheetId="3" r:id="rId1"/>
  </sheets>
  <calcPr calcId="162913"/>
</workbook>
</file>

<file path=xl/calcChain.xml><?xml version="1.0" encoding="utf-8"?>
<calcChain xmlns="http://schemas.openxmlformats.org/spreadsheetml/2006/main">
  <c r="D44" i="3" l="1"/>
  <c r="D55" i="3" s="1"/>
  <c r="D59" i="3" s="1"/>
  <c r="D62" i="3" s="1"/>
  <c r="C62" i="3" l="1"/>
  <c r="C63" i="3" s="1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15" i="3"/>
  <c r="O17" i="3" s="1"/>
  <c r="N15" i="3"/>
  <c r="N17" i="3" s="1"/>
  <c r="M15" i="3"/>
  <c r="M17" i="3" s="1"/>
  <c r="L15" i="3"/>
  <c r="L17" i="3" s="1"/>
  <c r="K15" i="3"/>
  <c r="K17" i="3" s="1"/>
  <c r="J15" i="3"/>
  <c r="J17" i="3" s="1"/>
  <c r="I15" i="3"/>
  <c r="I17" i="3" s="1"/>
  <c r="H15" i="3"/>
  <c r="H17" i="3" s="1"/>
  <c r="G15" i="3"/>
  <c r="G17" i="3" s="1"/>
  <c r="F15" i="3"/>
  <c r="F17" i="3" s="1"/>
  <c r="E15" i="3"/>
  <c r="E17" i="3" s="1"/>
  <c r="D15" i="3"/>
  <c r="D17" i="3" s="1"/>
  <c r="D19" i="3" s="1"/>
  <c r="E18" i="3" l="1"/>
  <c r="E19" i="3" s="1"/>
  <c r="D11" i="3"/>
  <c r="F18" i="3" l="1"/>
  <c r="F19" i="3" s="1"/>
  <c r="E11" i="3"/>
  <c r="D43" i="3"/>
  <c r="D13" i="3"/>
  <c r="D21" i="3"/>
  <c r="D45" i="3" l="1"/>
  <c r="G18" i="3"/>
  <c r="G19" i="3" s="1"/>
  <c r="F11" i="3"/>
  <c r="D29" i="3"/>
  <c r="E13" i="3"/>
  <c r="E21" i="3"/>
  <c r="E43" i="3"/>
  <c r="E45" i="3" l="1"/>
  <c r="D53" i="3"/>
  <c r="D30" i="3"/>
  <c r="F13" i="3"/>
  <c r="F43" i="3"/>
  <c r="F21" i="3"/>
  <c r="H18" i="3"/>
  <c r="H19" i="3" s="1"/>
  <c r="G11" i="3"/>
  <c r="D20" i="3"/>
  <c r="D32" i="3" s="1"/>
  <c r="E29" i="3"/>
  <c r="E53" i="3" l="1"/>
  <c r="E44" i="3" s="1"/>
  <c r="E30" i="3"/>
  <c r="D33" i="3"/>
  <c r="D54" i="3" s="1"/>
  <c r="D63" i="3" s="1"/>
  <c r="F45" i="3"/>
  <c r="F29" i="3"/>
  <c r="G13" i="3"/>
  <c r="G21" i="3"/>
  <c r="G29" i="3" s="1"/>
  <c r="G43" i="3"/>
  <c r="I18" i="3"/>
  <c r="I19" i="3" s="1"/>
  <c r="H11" i="3"/>
  <c r="E20" i="3"/>
  <c r="E32" i="3" s="1"/>
  <c r="F30" i="3" l="1"/>
  <c r="F53" i="3"/>
  <c r="F44" i="3" s="1"/>
  <c r="D35" i="3"/>
  <c r="D36" i="3" s="1"/>
  <c r="H21" i="3"/>
  <c r="H43" i="3"/>
  <c r="H13" i="3"/>
  <c r="G30" i="3"/>
  <c r="G53" i="3"/>
  <c r="G45" i="3"/>
  <c r="G20" i="3"/>
  <c r="G32" i="3" s="1"/>
  <c r="E33" i="3"/>
  <c r="E54" i="3" s="1"/>
  <c r="E55" i="3" s="1"/>
  <c r="E59" i="3" s="1"/>
  <c r="E62" i="3" s="1"/>
  <c r="E63" i="3" s="1"/>
  <c r="J18" i="3"/>
  <c r="J19" i="3" s="1"/>
  <c r="I11" i="3"/>
  <c r="F20" i="3"/>
  <c r="F32" i="3" s="1"/>
  <c r="E35" i="3" l="1"/>
  <c r="E36" i="3" s="1"/>
  <c r="C36" i="3" s="1"/>
  <c r="C38" i="3" s="1"/>
  <c r="G44" i="3"/>
  <c r="G33" i="3"/>
  <c r="G54" i="3" s="1"/>
  <c r="F33" i="3"/>
  <c r="F54" i="3" s="1"/>
  <c r="F55" i="3" s="1"/>
  <c r="F59" i="3" s="1"/>
  <c r="F62" i="3" s="1"/>
  <c r="F63" i="3" s="1"/>
  <c r="H45" i="3"/>
  <c r="K18" i="3"/>
  <c r="K19" i="3" s="1"/>
  <c r="J11" i="3"/>
  <c r="H29" i="3"/>
  <c r="H20" i="3" s="1"/>
  <c r="H32" i="3" s="1"/>
  <c r="I43" i="3"/>
  <c r="I13" i="3"/>
  <c r="I21" i="3"/>
  <c r="I29" i="3" s="1"/>
  <c r="G55" i="3" l="1"/>
  <c r="G59" i="3" s="1"/>
  <c r="G62" i="3" s="1"/>
  <c r="G63" i="3" s="1"/>
  <c r="I30" i="3"/>
  <c r="I53" i="3"/>
  <c r="G35" i="3"/>
  <c r="F35" i="3"/>
  <c r="H30" i="3"/>
  <c r="H53" i="3"/>
  <c r="H44" i="3" s="1"/>
  <c r="I45" i="3"/>
  <c r="I20" i="3"/>
  <c r="I32" i="3" s="1"/>
  <c r="J43" i="3"/>
  <c r="J21" i="3"/>
  <c r="J13" i="3"/>
  <c r="L18" i="3"/>
  <c r="L19" i="3" s="1"/>
  <c r="K11" i="3"/>
  <c r="H33" i="3"/>
  <c r="H54" i="3" s="1"/>
  <c r="J45" i="3" l="1"/>
  <c r="I33" i="3"/>
  <c r="I54" i="3" s="1"/>
  <c r="H35" i="3"/>
  <c r="I44" i="3"/>
  <c r="H55" i="3"/>
  <c r="H59" i="3" s="1"/>
  <c r="H62" i="3" s="1"/>
  <c r="H63" i="3" s="1"/>
  <c r="J29" i="3"/>
  <c r="J20" i="3" s="1"/>
  <c r="J32" i="3" s="1"/>
  <c r="K43" i="3"/>
  <c r="K13" i="3"/>
  <c r="K21" i="3"/>
  <c r="K29" i="3" s="1"/>
  <c r="M18" i="3"/>
  <c r="M19" i="3" s="1"/>
  <c r="L11" i="3"/>
  <c r="I55" i="3" l="1"/>
  <c r="I59" i="3" s="1"/>
  <c r="I62" i="3" s="1"/>
  <c r="I63" i="3" s="1"/>
  <c r="J33" i="3"/>
  <c r="J54" i="3" s="1"/>
  <c r="K53" i="3"/>
  <c r="K30" i="3"/>
  <c r="L43" i="3"/>
  <c r="L13" i="3"/>
  <c r="L21" i="3"/>
  <c r="L29" i="3" s="1"/>
  <c r="M11" i="3"/>
  <c r="N18" i="3"/>
  <c r="N19" i="3" s="1"/>
  <c r="I35" i="3"/>
  <c r="K45" i="3"/>
  <c r="K44" i="3" s="1"/>
  <c r="K20" i="3"/>
  <c r="K32" i="3" s="1"/>
  <c r="J53" i="3"/>
  <c r="J44" i="3" s="1"/>
  <c r="J30" i="3"/>
  <c r="J55" i="3" l="1"/>
  <c r="J59" i="3" s="1"/>
  <c r="J62" i="3" s="1"/>
  <c r="J63" i="3" s="1"/>
  <c r="J35" i="3"/>
  <c r="K33" i="3"/>
  <c r="K54" i="3" s="1"/>
  <c r="K55" i="3" s="1"/>
  <c r="K59" i="3" s="1"/>
  <c r="K62" i="3" s="1"/>
  <c r="L53" i="3"/>
  <c r="L30" i="3"/>
  <c r="O18" i="3"/>
  <c r="O19" i="3" s="1"/>
  <c r="O11" i="3" s="1"/>
  <c r="N11" i="3"/>
  <c r="M13" i="3"/>
  <c r="M21" i="3"/>
  <c r="M43" i="3"/>
  <c r="L45" i="3"/>
  <c r="L20" i="3"/>
  <c r="L32" i="3" s="1"/>
  <c r="K63" i="3" l="1"/>
  <c r="L44" i="3"/>
  <c r="L33" i="3"/>
  <c r="L54" i="3" s="1"/>
  <c r="K35" i="3"/>
  <c r="O21" i="3"/>
  <c r="O29" i="3" s="1"/>
  <c r="O13" i="3"/>
  <c r="O43" i="3"/>
  <c r="M45" i="3"/>
  <c r="M29" i="3"/>
  <c r="N13" i="3"/>
  <c r="N21" i="3"/>
  <c r="N43" i="3"/>
  <c r="L55" i="3" l="1"/>
  <c r="L59" i="3" s="1"/>
  <c r="L62" i="3" s="1"/>
  <c r="L63" i="3" s="1"/>
  <c r="O30" i="3"/>
  <c r="O53" i="3"/>
  <c r="N45" i="3"/>
  <c r="M53" i="3"/>
  <c r="M44" i="3" s="1"/>
  <c r="M30" i="3"/>
  <c r="N29" i="3"/>
  <c r="N20" i="3" s="1"/>
  <c r="N32" i="3" s="1"/>
  <c r="O45" i="3"/>
  <c r="O20" i="3"/>
  <c r="O32" i="3" s="1"/>
  <c r="M20" i="3"/>
  <c r="M32" i="3" s="1"/>
  <c r="L35" i="3"/>
  <c r="O44" i="3" l="1"/>
  <c r="M33" i="3"/>
  <c r="M54" i="3" s="1"/>
  <c r="M55" i="3" s="1"/>
  <c r="M59" i="3" s="1"/>
  <c r="M62" i="3" s="1"/>
  <c r="M63" i="3" s="1"/>
  <c r="N33" i="3"/>
  <c r="N54" i="3" s="1"/>
  <c r="O33" i="3"/>
  <c r="O54" i="3" s="1"/>
  <c r="N30" i="3"/>
  <c r="N53" i="3"/>
  <c r="N44" i="3" s="1"/>
  <c r="N55" i="3" l="1"/>
  <c r="N59" i="3" s="1"/>
  <c r="N62" i="3" s="1"/>
  <c r="O55" i="3"/>
  <c r="O59" i="3" s="1"/>
  <c r="O62" i="3" s="1"/>
  <c r="N35" i="3"/>
  <c r="M35" i="3"/>
  <c r="N63" i="3"/>
  <c r="O35" i="3"/>
  <c r="O63" i="3" l="1"/>
</calcChain>
</file>

<file path=xl/sharedStrings.xml><?xml version="1.0" encoding="utf-8"?>
<sst xmlns="http://schemas.openxmlformats.org/spreadsheetml/2006/main" count="51" uniqueCount="35">
  <si>
    <t>Паушальный</t>
  </si>
  <si>
    <t>Реклама</t>
  </si>
  <si>
    <t>Аб. плата</t>
  </si>
  <si>
    <t>Оклад менеджер</t>
  </si>
  <si>
    <t>Премия менеджеру</t>
  </si>
  <si>
    <t>ЗП Менеджера</t>
  </si>
  <si>
    <t>Чистая прибыль</t>
  </si>
  <si>
    <t>Рекламный мерч (брелки, ручки, магниты)</t>
  </si>
  <si>
    <t>Аренда,интернет,телефон</t>
  </si>
  <si>
    <t>Электронные каталоги подбора запчастей</t>
  </si>
  <si>
    <t>кол-во раб.смен</t>
  </si>
  <si>
    <t>оборот в смену</t>
  </si>
  <si>
    <t>Налог УСН</t>
  </si>
  <si>
    <t>Вывеска, визитки, онлайн касса</t>
  </si>
  <si>
    <t>ТМЦ</t>
  </si>
  <si>
    <t>доп.инвестиции</t>
  </si>
  <si>
    <t>Итого инвестиций</t>
  </si>
  <si>
    <t>комтет касса (500р)</t>
  </si>
  <si>
    <t>ДАННЫЕ</t>
  </si>
  <si>
    <t>БДР</t>
  </si>
  <si>
    <t>БДДС</t>
  </si>
  <si>
    <t>Денежный поток</t>
  </si>
  <si>
    <t>Накопленный поток</t>
  </si>
  <si>
    <t>Стоимость лида</t>
  </si>
  <si>
    <t>конверсия</t>
  </si>
  <si>
    <t>Кол-во лидов</t>
  </si>
  <si>
    <t>Ср.чек</t>
  </si>
  <si>
    <t>Возвратные клиенты + с улицы</t>
  </si>
  <si>
    <t>Клиентов всего</t>
  </si>
  <si>
    <t>Клиенты с рекламы</t>
  </si>
  <si>
    <t>ВЫРУЧКА</t>
  </si>
  <si>
    <t>Наценка средняя</t>
  </si>
  <si>
    <t>РАСХОДЫ</t>
  </si>
  <si>
    <t>Премия менеджера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</si>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</sst>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164" fontId="0" fillId="0" borderId="1" xfId="0" applyNumberFormat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164" fontId="3" fillId="0" borderId="1" xfId="0" applyNumberFormat="1" applyFont="1" applyBorder="1"/>
    <xf numFmtId="164" fontId="8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Fill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4" fillId="0" borderId="1" xfId="0" applyNumberFormat="1" applyFont="1" applyBorder="1"/>
    <xf numFmtId="164" fontId="9" fillId="0" borderId="1" xfId="0" applyNumberFormat="1" applyFont="1" applyBorder="1"/>
    <xf numFmtId="164" fontId="4" fillId="0" borderId="0" xfId="0" applyNumberFormat="1" applyFont="1"/>
    <xf numFmtId="164" fontId="0" fillId="0" borderId="1" xfId="0" applyNumberFormat="1" applyBorder="1" applyAlignment="1">
      <alignment horizontal="right"/>
    </xf>
    <xf numFmtId="164" fontId="10" fillId="4" borderId="1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/>
    <xf numFmtId="164" fontId="11" fillId="4" borderId="3" xfId="0" applyNumberFormat="1" applyFont="1" applyFill="1" applyBorder="1" applyAlignment="1"/>
    <xf numFmtId="164" fontId="11" fillId="4" borderId="1" xfId="0" applyNumberFormat="1" applyFont="1" applyFill="1" applyBorder="1"/>
    <xf numFmtId="164" fontId="0" fillId="5" borderId="1" xfId="0" applyNumberFormat="1" applyFill="1" applyBorder="1"/>
    <xf numFmtId="164" fontId="5" fillId="5" borderId="1" xfId="0" applyNumberFormat="1" applyFont="1" applyFill="1" applyBorder="1"/>
    <xf numFmtId="164" fontId="6" fillId="5" borderId="1" xfId="0" applyNumberFormat="1" applyFont="1" applyFill="1" applyBorder="1"/>
    <xf numFmtId="9" fontId="2" fillId="0" borderId="1" xfId="1" applyFont="1" applyBorder="1"/>
    <xf numFmtId="164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/>
    <xf numFmtId="9" fontId="12" fillId="0" borderId="1" xfId="1" applyFont="1" applyBorder="1"/>
    <xf numFmtId="164" fontId="4" fillId="0" borderId="1" xfId="0" applyNumberFormat="1" applyFont="1" applyFill="1" applyBorder="1"/>
    <xf numFmtId="9" fontId="0" fillId="0" borderId="1" xfId="1" applyFont="1" applyBorder="1"/>
    <xf numFmtId="164" fontId="4" fillId="2" borderId="1" xfId="0" applyNumberFormat="1" applyFont="1" applyFill="1" applyBorder="1"/>
    <xf numFmtId="164" fontId="13" fillId="2" borderId="1" xfId="0" applyNumberFormat="1" applyFont="1" applyFill="1" applyBorder="1"/>
    <xf numFmtId="164" fontId="8" fillId="2" borderId="1" xfId="0" applyNumberFormat="1" applyFont="1" applyFill="1" applyBorder="1"/>
    <xf numFmtId="164" fontId="7" fillId="2" borderId="1" xfId="0" applyNumberFormat="1" applyFont="1" applyFill="1" applyBorder="1"/>
    <xf numFmtId="164" fontId="1" fillId="0" borderId="1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3"/>
  <sheetViews>
    <sheetView tabSelected="1" zoomScale="85" zoomScaleNormal="85" workbookViewId="0">
      <selection activeCell="O17" sqref="O17"/>
    </sheetView>
  </sheetViews>
  <sheetFormatPr defaultRowHeight="14.4" x14ac:dyDescent="0.3"/>
  <cols>
    <col min="2" max="2" width="42" customWidth="1"/>
    <col min="3" max="3" width="9.6640625" bestFit="1" customWidth="1"/>
    <col min="4" max="15" width="13.44140625" customWidth="1"/>
  </cols>
  <sheetData>
    <row r="3" spans="2:15" ht="15.6" x14ac:dyDescent="0.3">
      <c r="B3" s="15" t="s">
        <v>18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5.6" x14ac:dyDescent="0.3">
      <c r="B4" s="15"/>
      <c r="C4" s="18">
        <v>0</v>
      </c>
      <c r="D4" s="18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8">
        <v>12</v>
      </c>
    </row>
    <row r="5" spans="2:15" x14ac:dyDescent="0.3">
      <c r="B5" s="12" t="s">
        <v>0</v>
      </c>
      <c r="C5" s="1">
        <v>250000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x14ac:dyDescent="0.3">
      <c r="B6" s="1" t="s">
        <v>13</v>
      </c>
      <c r="C6" s="1">
        <v>50000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x14ac:dyDescent="0.3">
      <c r="B7" s="1" t="s">
        <v>31</v>
      </c>
      <c r="C7" s="27">
        <v>0.25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15" x14ac:dyDescent="0.3">
      <c r="B8" s="1" t="s">
        <v>33</v>
      </c>
      <c r="C8" s="27">
        <v>0.15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2:15" x14ac:dyDescent="0.3">
      <c r="B9" s="1" t="s">
        <v>26</v>
      </c>
      <c r="C9" s="1">
        <v>4500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2:15" x14ac:dyDescent="0.3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15.6" x14ac:dyDescent="0.3">
      <c r="B11" s="28" t="s">
        <v>30</v>
      </c>
      <c r="C11" s="29">
        <v>0</v>
      </c>
      <c r="D11" s="28">
        <f t="shared" ref="D11:O11" si="0">$C$9*D19</f>
        <v>120000.00000000001</v>
      </c>
      <c r="E11" s="28">
        <f t="shared" si="0"/>
        <v>279692.30769230775</v>
      </c>
      <c r="F11" s="28">
        <f t="shared" si="0"/>
        <v>527815.38461538462</v>
      </c>
      <c r="G11" s="28">
        <f t="shared" si="0"/>
        <v>819915.03722084372</v>
      </c>
      <c r="H11" s="28">
        <f t="shared" si="0"/>
        <v>1033052.0400224127</v>
      </c>
      <c r="I11" s="28">
        <f t="shared" si="0"/>
        <v>983475.72514913732</v>
      </c>
      <c r="J11" s="28">
        <f t="shared" si="0"/>
        <v>902897.90918469941</v>
      </c>
      <c r="K11" s="28">
        <f t="shared" si="0"/>
        <v>878096.24453793466</v>
      </c>
      <c r="L11" s="28">
        <f t="shared" si="0"/>
        <v>863215.2457498759</v>
      </c>
      <c r="M11" s="28">
        <f t="shared" si="0"/>
        <v>954547.0548408922</v>
      </c>
      <c r="N11" s="28">
        <f t="shared" si="0"/>
        <v>922022.55881730875</v>
      </c>
      <c r="O11" s="28">
        <f t="shared" si="0"/>
        <v>902507.86120315862</v>
      </c>
    </row>
    <row r="12" spans="2:15" x14ac:dyDescent="0.3">
      <c r="B12" s="14" t="s">
        <v>10</v>
      </c>
      <c r="C12" s="1">
        <v>22</v>
      </c>
      <c r="D12" s="1">
        <v>22</v>
      </c>
      <c r="E12" s="1">
        <v>22</v>
      </c>
      <c r="F12" s="1">
        <v>22</v>
      </c>
      <c r="G12" s="1">
        <v>22</v>
      </c>
      <c r="H12" s="1">
        <v>22</v>
      </c>
      <c r="I12" s="1">
        <v>22</v>
      </c>
      <c r="J12" s="1">
        <v>22</v>
      </c>
      <c r="K12" s="1">
        <v>22</v>
      </c>
      <c r="L12" s="1">
        <v>22</v>
      </c>
      <c r="M12" s="1">
        <v>22</v>
      </c>
      <c r="N12" s="1">
        <v>22</v>
      </c>
      <c r="O12" s="1">
        <v>22</v>
      </c>
    </row>
    <row r="13" spans="2:15" x14ac:dyDescent="0.3">
      <c r="B13" s="14" t="s">
        <v>11</v>
      </c>
      <c r="C13" s="8"/>
      <c r="D13" s="8">
        <f t="shared" ref="D13:O13" si="1">D11/D12</f>
        <v>5454.545454545455</v>
      </c>
      <c r="E13" s="8">
        <f t="shared" si="1"/>
        <v>12713.286713286716</v>
      </c>
      <c r="F13" s="8">
        <f t="shared" si="1"/>
        <v>23991.608391608392</v>
      </c>
      <c r="G13" s="8">
        <f t="shared" si="1"/>
        <v>37268.86532822017</v>
      </c>
      <c r="H13" s="8">
        <f t="shared" si="1"/>
        <v>46956.910910109669</v>
      </c>
      <c r="I13" s="8">
        <f t="shared" si="1"/>
        <v>44703.442052233513</v>
      </c>
      <c r="J13" s="8">
        <f t="shared" si="1"/>
        <v>41040.814053849972</v>
      </c>
      <c r="K13" s="8">
        <f t="shared" si="1"/>
        <v>39913.465660815215</v>
      </c>
      <c r="L13" s="8">
        <f t="shared" si="1"/>
        <v>39237.056624994359</v>
      </c>
      <c r="M13" s="8">
        <f t="shared" si="1"/>
        <v>43388.502492767824</v>
      </c>
      <c r="N13" s="8">
        <f t="shared" si="1"/>
        <v>41910.116309877667</v>
      </c>
      <c r="O13" s="8">
        <f t="shared" si="1"/>
        <v>41023.084600143571</v>
      </c>
    </row>
    <row r="14" spans="2:15" x14ac:dyDescent="0.3">
      <c r="B14" s="14" t="s">
        <v>23</v>
      </c>
      <c r="C14" s="1"/>
      <c r="D14" s="1">
        <v>150</v>
      </c>
      <c r="E14" s="1">
        <v>130</v>
      </c>
      <c r="F14" s="1">
        <v>100</v>
      </c>
      <c r="G14" s="1">
        <v>93</v>
      </c>
      <c r="H14" s="1">
        <v>86.49</v>
      </c>
      <c r="I14" s="1">
        <v>80.435699999999997</v>
      </c>
      <c r="J14" s="1">
        <v>74.805200999999997</v>
      </c>
      <c r="K14" s="1">
        <v>69.568836930000003</v>
      </c>
      <c r="L14" s="1">
        <v>69.568836930000003</v>
      </c>
      <c r="M14" s="1">
        <v>69.568836930000003</v>
      </c>
      <c r="N14" s="1">
        <v>69.568836930000003</v>
      </c>
      <c r="O14" s="1">
        <v>69.568836930000003</v>
      </c>
    </row>
    <row r="15" spans="2:15" x14ac:dyDescent="0.3">
      <c r="B15" s="14" t="s">
        <v>25</v>
      </c>
      <c r="C15" s="1"/>
      <c r="D15" s="1">
        <f t="shared" ref="D15:O15" si="2">(D23+D27)/D14</f>
        <v>266.66666666666669</v>
      </c>
      <c r="E15" s="1">
        <f t="shared" si="2"/>
        <v>307.69230769230768</v>
      </c>
      <c r="F15" s="1">
        <f t="shared" si="2"/>
        <v>400</v>
      </c>
      <c r="G15" s="1">
        <f t="shared" si="2"/>
        <v>430.10752688172045</v>
      </c>
      <c r="H15" s="1">
        <f t="shared" si="2"/>
        <v>462.48121170077468</v>
      </c>
      <c r="I15" s="1">
        <f t="shared" si="2"/>
        <v>310.80726592793997</v>
      </c>
      <c r="J15" s="1">
        <f t="shared" si="2"/>
        <v>267.36108897027094</v>
      </c>
      <c r="K15" s="1">
        <f t="shared" si="2"/>
        <v>287.48504190351713</v>
      </c>
      <c r="L15" s="1">
        <f t="shared" si="2"/>
        <v>287.48504190351713</v>
      </c>
      <c r="M15" s="1">
        <f t="shared" si="2"/>
        <v>359.35630237939637</v>
      </c>
      <c r="N15" s="1">
        <f t="shared" si="2"/>
        <v>287.48504190351713</v>
      </c>
      <c r="O15" s="1">
        <f t="shared" si="2"/>
        <v>287.48504190351713</v>
      </c>
    </row>
    <row r="16" spans="2:15" x14ac:dyDescent="0.3">
      <c r="B16" s="23" t="s">
        <v>24</v>
      </c>
      <c r="C16" s="24"/>
      <c r="D16" s="25">
        <v>0.1</v>
      </c>
      <c r="E16" s="25">
        <v>0.15</v>
      </c>
      <c r="F16" s="25">
        <v>0.2</v>
      </c>
      <c r="G16" s="25">
        <v>0.26</v>
      </c>
      <c r="H16" s="25">
        <v>0.26</v>
      </c>
      <c r="I16" s="25">
        <v>0.26</v>
      </c>
      <c r="J16" s="25">
        <v>0.26</v>
      </c>
      <c r="K16" s="25">
        <v>0.26</v>
      </c>
      <c r="L16" s="25">
        <v>0.26</v>
      </c>
      <c r="M16" s="25">
        <v>0.27</v>
      </c>
      <c r="N16" s="25">
        <v>0.27</v>
      </c>
      <c r="O16" s="25">
        <v>0.27</v>
      </c>
    </row>
    <row r="17" spans="2:15" x14ac:dyDescent="0.3">
      <c r="B17" s="14" t="s">
        <v>29</v>
      </c>
      <c r="C17" s="1"/>
      <c r="D17" s="1">
        <f>D15*D16</f>
        <v>26.666666666666671</v>
      </c>
      <c r="E17" s="1">
        <f t="shared" ref="E17:O17" si="3">E15*E16</f>
        <v>46.153846153846153</v>
      </c>
      <c r="F17" s="1">
        <f t="shared" si="3"/>
        <v>80</v>
      </c>
      <c r="G17" s="1">
        <f t="shared" si="3"/>
        <v>111.82795698924733</v>
      </c>
      <c r="H17" s="1">
        <f t="shared" si="3"/>
        <v>120.24511504220142</v>
      </c>
      <c r="I17" s="1">
        <f t="shared" si="3"/>
        <v>80.809889141264392</v>
      </c>
      <c r="J17" s="1">
        <f t="shared" si="3"/>
        <v>69.51388313227045</v>
      </c>
      <c r="K17" s="1">
        <f t="shared" si="3"/>
        <v>74.746110894914452</v>
      </c>
      <c r="L17" s="1">
        <f t="shared" si="3"/>
        <v>74.746110894914452</v>
      </c>
      <c r="M17" s="1">
        <f t="shared" si="3"/>
        <v>97.02620164243703</v>
      </c>
      <c r="N17" s="1">
        <f t="shared" si="3"/>
        <v>77.620961313949635</v>
      </c>
      <c r="O17" s="1">
        <f t="shared" si="3"/>
        <v>77.620961313949635</v>
      </c>
    </row>
    <row r="18" spans="2:15" x14ac:dyDescent="0.3">
      <c r="B18" s="14" t="s">
        <v>27</v>
      </c>
      <c r="C18" s="22">
        <v>0.6</v>
      </c>
      <c r="D18" s="1">
        <v>0</v>
      </c>
      <c r="E18" s="1">
        <f t="shared" ref="E18:O18" si="4">D19*$C$18</f>
        <v>16.000000000000004</v>
      </c>
      <c r="F18" s="1">
        <f t="shared" si="4"/>
        <v>37.292307692307695</v>
      </c>
      <c r="G18" s="1">
        <f t="shared" si="4"/>
        <v>70.375384615384618</v>
      </c>
      <c r="H18" s="1">
        <f t="shared" si="4"/>
        <v>109.32200496277916</v>
      </c>
      <c r="I18" s="1">
        <f t="shared" si="4"/>
        <v>137.74027200298835</v>
      </c>
      <c r="J18" s="1">
        <f t="shared" si="4"/>
        <v>131.13009668655164</v>
      </c>
      <c r="K18" s="1">
        <f t="shared" si="4"/>
        <v>120.38638789129325</v>
      </c>
      <c r="L18" s="1">
        <f t="shared" si="4"/>
        <v>117.07949927172461</v>
      </c>
      <c r="M18" s="1">
        <f t="shared" si="4"/>
        <v>115.09536609998345</v>
      </c>
      <c r="N18" s="1">
        <f t="shared" si="4"/>
        <v>127.27294064545229</v>
      </c>
      <c r="O18" s="1">
        <f t="shared" si="4"/>
        <v>122.93634117564116</v>
      </c>
    </row>
    <row r="19" spans="2:15" x14ac:dyDescent="0.3">
      <c r="B19" s="14" t="s">
        <v>28</v>
      </c>
      <c r="C19" s="1"/>
      <c r="D19" s="1">
        <f>D17+D18</f>
        <v>26.666666666666671</v>
      </c>
      <c r="E19" s="1">
        <f t="shared" ref="E19:O19" si="5">E17+E18</f>
        <v>62.15384615384616</v>
      </c>
      <c r="F19" s="1">
        <f t="shared" si="5"/>
        <v>117.2923076923077</v>
      </c>
      <c r="G19" s="1">
        <f t="shared" si="5"/>
        <v>182.20334160463193</v>
      </c>
      <c r="H19" s="1">
        <f t="shared" si="5"/>
        <v>229.56712000498058</v>
      </c>
      <c r="I19" s="1">
        <f t="shared" si="5"/>
        <v>218.55016114425274</v>
      </c>
      <c r="J19" s="1">
        <f t="shared" si="5"/>
        <v>200.64397981882209</v>
      </c>
      <c r="K19" s="1">
        <f t="shared" si="5"/>
        <v>195.13249878620769</v>
      </c>
      <c r="L19" s="1">
        <f t="shared" si="5"/>
        <v>191.82561016663908</v>
      </c>
      <c r="M19" s="1">
        <f t="shared" si="5"/>
        <v>212.1215677424205</v>
      </c>
      <c r="N19" s="1">
        <f t="shared" si="5"/>
        <v>204.89390195940194</v>
      </c>
      <c r="O19" s="1">
        <f t="shared" si="5"/>
        <v>200.5573024895908</v>
      </c>
    </row>
    <row r="20" spans="2:15" x14ac:dyDescent="0.3">
      <c r="B20" s="28" t="s">
        <v>32</v>
      </c>
      <c r="C20" s="28"/>
      <c r="D20" s="28">
        <f t="shared" ref="D20:O20" si="6">SUM(D21:D29)</f>
        <v>185100</v>
      </c>
      <c r="E20" s="28">
        <f t="shared" si="6"/>
        <v>334244.61538461543</v>
      </c>
      <c r="F20" s="28">
        <f t="shared" si="6"/>
        <v>535186.76923076925</v>
      </c>
      <c r="G20" s="28">
        <f t="shared" si="6"/>
        <v>772629.48089330026</v>
      </c>
      <c r="H20" s="28">
        <f t="shared" si="6"/>
        <v>949533.19321860257</v>
      </c>
      <c r="I20" s="28">
        <f t="shared" si="6"/>
        <v>893384.85187378398</v>
      </c>
      <c r="J20" s="28">
        <f t="shared" si="6"/>
        <v>821505.26462330052</v>
      </c>
      <c r="K20" s="28">
        <f t="shared" si="6"/>
        <v>800919.88296648581</v>
      </c>
      <c r="L20" s="28">
        <f t="shared" si="6"/>
        <v>788568.65397239698</v>
      </c>
      <c r="M20" s="28">
        <f t="shared" si="6"/>
        <v>869374.05551794055</v>
      </c>
      <c r="N20" s="28">
        <f t="shared" si="6"/>
        <v>837378.7238183663</v>
      </c>
      <c r="O20" s="28">
        <f t="shared" si="6"/>
        <v>821181.52479862166</v>
      </c>
    </row>
    <row r="21" spans="2:15" x14ac:dyDescent="0.3">
      <c r="B21" s="14" t="s">
        <v>14</v>
      </c>
      <c r="C21" s="1"/>
      <c r="D21" s="9">
        <f t="shared" ref="D21:O21" si="7">D11/(1+$C$7)</f>
        <v>96000.000000000015</v>
      </c>
      <c r="E21" s="9">
        <f t="shared" si="7"/>
        <v>223753.84615384619</v>
      </c>
      <c r="F21" s="9">
        <f t="shared" si="7"/>
        <v>422252.30769230769</v>
      </c>
      <c r="G21" s="9">
        <f t="shared" si="7"/>
        <v>655932.02977667493</v>
      </c>
      <c r="H21" s="9">
        <f t="shared" si="7"/>
        <v>826441.63201793015</v>
      </c>
      <c r="I21" s="9">
        <f t="shared" si="7"/>
        <v>786780.58011930983</v>
      </c>
      <c r="J21" s="9">
        <f t="shared" si="7"/>
        <v>722318.32734775951</v>
      </c>
      <c r="K21" s="9">
        <f t="shared" si="7"/>
        <v>702476.99563034775</v>
      </c>
      <c r="L21" s="9">
        <f t="shared" si="7"/>
        <v>690572.19659990072</v>
      </c>
      <c r="M21" s="9">
        <f t="shared" si="7"/>
        <v>763637.64387271379</v>
      </c>
      <c r="N21" s="9">
        <f t="shared" si="7"/>
        <v>737618.047053847</v>
      </c>
      <c r="O21" s="9">
        <f t="shared" si="7"/>
        <v>722006.28896252695</v>
      </c>
    </row>
    <row r="22" spans="2:15" x14ac:dyDescent="0.3">
      <c r="B22" s="14" t="s">
        <v>8</v>
      </c>
      <c r="C22" s="1"/>
      <c r="D22" s="1">
        <v>20000</v>
      </c>
      <c r="E22" s="1">
        <v>20000</v>
      </c>
      <c r="F22" s="1">
        <v>20000</v>
      </c>
      <c r="G22" s="1">
        <v>20000</v>
      </c>
      <c r="H22" s="1">
        <v>20000</v>
      </c>
      <c r="I22" s="1">
        <v>20000</v>
      </c>
      <c r="J22" s="1">
        <v>20000</v>
      </c>
      <c r="K22" s="1">
        <v>20000</v>
      </c>
      <c r="L22" s="1">
        <v>20000</v>
      </c>
      <c r="M22" s="1">
        <v>20000</v>
      </c>
      <c r="N22" s="1">
        <v>20000</v>
      </c>
      <c r="O22" s="1">
        <v>20000</v>
      </c>
    </row>
    <row r="23" spans="2:15" x14ac:dyDescent="0.3">
      <c r="B23" s="14" t="s">
        <v>1</v>
      </c>
      <c r="C23" s="1"/>
      <c r="D23" s="1">
        <v>40000</v>
      </c>
      <c r="E23" s="1">
        <v>40000</v>
      </c>
      <c r="F23" s="1">
        <v>40000</v>
      </c>
      <c r="G23" s="1">
        <v>40000</v>
      </c>
      <c r="H23" s="1">
        <v>40000</v>
      </c>
      <c r="I23" s="1">
        <v>20000</v>
      </c>
      <c r="J23" s="1">
        <v>20000</v>
      </c>
      <c r="K23" s="1">
        <v>20000</v>
      </c>
      <c r="L23" s="1">
        <v>20000</v>
      </c>
      <c r="M23" s="1">
        <v>20000</v>
      </c>
      <c r="N23" s="1">
        <v>20000</v>
      </c>
      <c r="O23" s="1">
        <v>20000</v>
      </c>
    </row>
    <row r="24" spans="2:15" x14ac:dyDescent="0.3">
      <c r="B24" s="14" t="s">
        <v>9</v>
      </c>
      <c r="C24" s="1"/>
      <c r="D24" s="1">
        <v>0</v>
      </c>
      <c r="E24" s="1">
        <v>1600</v>
      </c>
      <c r="F24" s="1">
        <v>1600</v>
      </c>
      <c r="G24" s="1">
        <v>1600</v>
      </c>
      <c r="H24" s="9">
        <v>1600</v>
      </c>
      <c r="I24" s="1">
        <v>1600</v>
      </c>
      <c r="J24" s="1">
        <v>1600</v>
      </c>
      <c r="K24" s="8">
        <v>1600</v>
      </c>
      <c r="L24" s="9">
        <v>1600</v>
      </c>
      <c r="M24" s="9">
        <v>1600</v>
      </c>
      <c r="N24" s="9">
        <v>1600</v>
      </c>
      <c r="O24" s="9">
        <v>1600</v>
      </c>
    </row>
    <row r="25" spans="2:15" x14ac:dyDescent="0.3">
      <c r="B25" s="14" t="s">
        <v>2</v>
      </c>
      <c r="C25" s="1"/>
      <c r="D25" s="1">
        <v>0</v>
      </c>
      <c r="E25" s="1">
        <v>15000</v>
      </c>
      <c r="F25" s="1">
        <v>15000</v>
      </c>
      <c r="G25" s="1">
        <v>15000</v>
      </c>
      <c r="H25" s="1">
        <v>15000</v>
      </c>
      <c r="I25" s="1">
        <v>15000</v>
      </c>
      <c r="J25" s="1">
        <v>15000</v>
      </c>
      <c r="K25" s="1">
        <v>15000</v>
      </c>
      <c r="L25" s="1">
        <v>15000</v>
      </c>
      <c r="M25" s="1">
        <v>15000</v>
      </c>
      <c r="N25" s="1">
        <v>15000</v>
      </c>
      <c r="O25" s="1">
        <v>15000</v>
      </c>
    </row>
    <row r="26" spans="2:15" x14ac:dyDescent="0.3">
      <c r="B26" s="14" t="s">
        <v>17</v>
      </c>
      <c r="C26" s="1"/>
      <c r="D26" s="1">
        <v>500</v>
      </c>
      <c r="E26" s="1">
        <v>500</v>
      </c>
      <c r="F26" s="1">
        <v>500</v>
      </c>
      <c r="G26" s="1">
        <v>500</v>
      </c>
      <c r="H26" s="1">
        <v>500</v>
      </c>
      <c r="I26" s="1">
        <v>500</v>
      </c>
      <c r="J26" s="1">
        <v>500</v>
      </c>
      <c r="K26" s="1">
        <v>500</v>
      </c>
      <c r="L26" s="1">
        <v>500</v>
      </c>
      <c r="M26" s="1">
        <v>500</v>
      </c>
      <c r="N26" s="1">
        <v>500</v>
      </c>
      <c r="O26" s="1">
        <v>500</v>
      </c>
    </row>
    <row r="27" spans="2:15" x14ac:dyDescent="0.3">
      <c r="B27" s="14" t="s">
        <v>7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5000</v>
      </c>
      <c r="J27" s="1">
        <v>0</v>
      </c>
      <c r="K27" s="1">
        <v>0</v>
      </c>
      <c r="L27" s="1">
        <v>0</v>
      </c>
      <c r="M27" s="1">
        <v>5000</v>
      </c>
      <c r="N27" s="1">
        <v>0</v>
      </c>
      <c r="O27" s="1">
        <v>0</v>
      </c>
    </row>
    <row r="28" spans="2:15" x14ac:dyDescent="0.3">
      <c r="B28" s="14" t="s">
        <v>3</v>
      </c>
      <c r="C28" s="1"/>
      <c r="D28" s="1">
        <v>25000</v>
      </c>
      <c r="E28" s="1">
        <v>25000</v>
      </c>
      <c r="F28" s="1">
        <v>20000</v>
      </c>
      <c r="G28" s="1">
        <v>15000</v>
      </c>
      <c r="H28" s="1">
        <v>15000</v>
      </c>
      <c r="I28" s="1">
        <v>15000</v>
      </c>
      <c r="J28" s="1">
        <v>15000</v>
      </c>
      <c r="K28" s="1">
        <v>15000</v>
      </c>
      <c r="L28" s="1">
        <v>15000</v>
      </c>
      <c r="M28" s="1">
        <v>15000</v>
      </c>
      <c r="N28" s="1">
        <v>15000</v>
      </c>
      <c r="O28" s="1">
        <v>15000</v>
      </c>
    </row>
    <row r="29" spans="2:15" x14ac:dyDescent="0.3">
      <c r="B29" s="14" t="s">
        <v>4</v>
      </c>
      <c r="C29" s="9"/>
      <c r="D29" s="1">
        <f t="shared" ref="D29:O29" si="8">(D11-D21)*$C$8</f>
        <v>3600</v>
      </c>
      <c r="E29" s="1">
        <f t="shared" si="8"/>
        <v>8390.7692307692341</v>
      </c>
      <c r="F29" s="1">
        <f t="shared" si="8"/>
        <v>15834.461538461539</v>
      </c>
      <c r="G29" s="1">
        <f t="shared" si="8"/>
        <v>24597.451116625318</v>
      </c>
      <c r="H29" s="1">
        <f t="shared" si="8"/>
        <v>30991.561200672375</v>
      </c>
      <c r="I29" s="1">
        <f t="shared" si="8"/>
        <v>29504.271754474121</v>
      </c>
      <c r="J29" s="1">
        <f t="shared" si="8"/>
        <v>27086.937275540986</v>
      </c>
      <c r="K29" s="1">
        <f t="shared" si="8"/>
        <v>26342.887336138036</v>
      </c>
      <c r="L29" s="1">
        <f t="shared" si="8"/>
        <v>25896.457372496276</v>
      </c>
      <c r="M29" s="1">
        <f t="shared" si="8"/>
        <v>28636.411645226763</v>
      </c>
      <c r="N29" s="1">
        <f t="shared" si="8"/>
        <v>27660.676764519263</v>
      </c>
      <c r="O29" s="1">
        <f t="shared" si="8"/>
        <v>27075.235836094751</v>
      </c>
    </row>
    <row r="30" spans="2:15" ht="15.6" x14ac:dyDescent="0.3">
      <c r="B30" s="2" t="s">
        <v>5</v>
      </c>
      <c r="C30" s="5"/>
      <c r="D30" s="11">
        <f t="shared" ref="D30:O30" si="9">D28+D29</f>
        <v>28600</v>
      </c>
      <c r="E30" s="11">
        <f t="shared" si="9"/>
        <v>33390.769230769234</v>
      </c>
      <c r="F30" s="11">
        <f t="shared" si="9"/>
        <v>35834.461538461539</v>
      </c>
      <c r="G30" s="11">
        <f t="shared" si="9"/>
        <v>39597.451116625321</v>
      </c>
      <c r="H30" s="11">
        <f t="shared" si="9"/>
        <v>45991.561200672375</v>
      </c>
      <c r="I30" s="11">
        <f t="shared" si="9"/>
        <v>44504.271754474117</v>
      </c>
      <c r="J30" s="11">
        <f t="shared" si="9"/>
        <v>42086.937275540986</v>
      </c>
      <c r="K30" s="11">
        <f t="shared" si="9"/>
        <v>41342.887336138039</v>
      </c>
      <c r="L30" s="11">
        <f t="shared" si="9"/>
        <v>40896.457372496276</v>
      </c>
      <c r="M30" s="11">
        <f t="shared" si="9"/>
        <v>43636.411645226763</v>
      </c>
      <c r="N30" s="11">
        <f t="shared" si="9"/>
        <v>42660.676764519259</v>
      </c>
      <c r="O30" s="11">
        <f t="shared" si="9"/>
        <v>42075.235836094755</v>
      </c>
    </row>
    <row r="31" spans="2:15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5.6" x14ac:dyDescent="0.3">
      <c r="B32" s="8" t="s">
        <v>34</v>
      </c>
      <c r="C32" s="3"/>
      <c r="D32" s="4">
        <f t="shared" ref="D32:O32" si="10">D11-D20</f>
        <v>-65099.999999999985</v>
      </c>
      <c r="E32" s="4">
        <f t="shared" si="10"/>
        <v>-54552.307692307688</v>
      </c>
      <c r="F32" s="4">
        <f t="shared" si="10"/>
        <v>-7371.3846153846243</v>
      </c>
      <c r="G32" s="4">
        <f t="shared" si="10"/>
        <v>47285.556327543454</v>
      </c>
      <c r="H32" s="4">
        <f t="shared" si="10"/>
        <v>83518.846803810098</v>
      </c>
      <c r="I32" s="4">
        <f t="shared" si="10"/>
        <v>90090.87327535334</v>
      </c>
      <c r="J32" s="4">
        <f t="shared" si="10"/>
        <v>81392.644561398891</v>
      </c>
      <c r="K32" s="4">
        <f t="shared" si="10"/>
        <v>77176.361571448855</v>
      </c>
      <c r="L32" s="4">
        <f t="shared" si="10"/>
        <v>74646.591777478927</v>
      </c>
      <c r="M32" s="4">
        <f t="shared" si="10"/>
        <v>85172.999322951655</v>
      </c>
      <c r="N32" s="4">
        <f t="shared" si="10"/>
        <v>84643.834998942446</v>
      </c>
      <c r="O32" s="4">
        <f t="shared" si="10"/>
        <v>81326.336404536967</v>
      </c>
    </row>
    <row r="33" spans="2:15" ht="15.6" x14ac:dyDescent="0.3">
      <c r="B33" s="8" t="s">
        <v>12</v>
      </c>
      <c r="C33" s="3"/>
      <c r="D33" s="4">
        <f t="shared" ref="D33:O33" si="11">IF(D32&lt;D11*0.01,D11*0.01,D32*0.15)</f>
        <v>1200.0000000000002</v>
      </c>
      <c r="E33" s="4">
        <f t="shared" si="11"/>
        <v>2796.9230769230776</v>
      </c>
      <c r="F33" s="4">
        <f t="shared" si="11"/>
        <v>5278.1538461538466</v>
      </c>
      <c r="G33" s="4">
        <f t="shared" si="11"/>
        <v>7092.8334491315181</v>
      </c>
      <c r="H33" s="4">
        <f t="shared" si="11"/>
        <v>12527.827020571514</v>
      </c>
      <c r="I33" s="4">
        <f t="shared" si="11"/>
        <v>13513.630991303</v>
      </c>
      <c r="J33" s="4">
        <f t="shared" si="11"/>
        <v>12208.896684209833</v>
      </c>
      <c r="K33" s="4">
        <f t="shared" si="11"/>
        <v>11576.454235717329</v>
      </c>
      <c r="L33" s="4">
        <f t="shared" si="11"/>
        <v>11196.988766621838</v>
      </c>
      <c r="M33" s="4">
        <f t="shared" si="11"/>
        <v>12775.949898442748</v>
      </c>
      <c r="N33" s="4">
        <f t="shared" si="11"/>
        <v>12696.575249841366</v>
      </c>
      <c r="O33" s="4">
        <f t="shared" si="11"/>
        <v>12198.950460680544</v>
      </c>
    </row>
    <row r="34" spans="2:15" ht="15.6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5.6" x14ac:dyDescent="0.3">
      <c r="B35" s="30" t="s">
        <v>6</v>
      </c>
      <c r="C35" s="31"/>
      <c r="D35" s="28">
        <f>D32-D33</f>
        <v>-66299.999999999985</v>
      </c>
      <c r="E35" s="28">
        <f t="shared" ref="E35:O35" si="12">E32-E33</f>
        <v>-57349.230769230766</v>
      </c>
      <c r="F35" s="28">
        <f t="shared" si="12"/>
        <v>-12649.538461538472</v>
      </c>
      <c r="G35" s="28">
        <f t="shared" si="12"/>
        <v>40192.722878411936</v>
      </c>
      <c r="H35" s="28">
        <f t="shared" si="12"/>
        <v>70991.019783238589</v>
      </c>
      <c r="I35" s="28">
        <f t="shared" si="12"/>
        <v>76577.242284050342</v>
      </c>
      <c r="J35" s="28">
        <f t="shared" si="12"/>
        <v>69183.74787718906</v>
      </c>
      <c r="K35" s="28">
        <f t="shared" si="12"/>
        <v>65599.907335731521</v>
      </c>
      <c r="L35" s="28">
        <f t="shared" si="12"/>
        <v>63449.603010857085</v>
      </c>
      <c r="M35" s="28">
        <f t="shared" si="12"/>
        <v>72397.049424508907</v>
      </c>
      <c r="N35" s="28">
        <f t="shared" si="12"/>
        <v>71947.259749101082</v>
      </c>
      <c r="O35" s="28">
        <f t="shared" si="12"/>
        <v>69127.385943856425</v>
      </c>
    </row>
    <row r="36" spans="2:15" ht="15.6" x14ac:dyDescent="0.3">
      <c r="B36" s="13" t="s">
        <v>15</v>
      </c>
      <c r="C36" s="20">
        <f>D36+E36+F36+G36+H36+I36+J36+K36+L36+M36+N36+O36</f>
        <v>123649.23076923075</v>
      </c>
      <c r="D36" s="11">
        <f>-D35</f>
        <v>66299.999999999985</v>
      </c>
      <c r="E36" s="11">
        <f>-E35</f>
        <v>57349.230769230766</v>
      </c>
      <c r="F36" s="11"/>
      <c r="G36" s="11"/>
      <c r="H36" s="11"/>
      <c r="I36" s="11"/>
      <c r="J36" s="11"/>
      <c r="K36" s="8"/>
      <c r="L36" s="9"/>
      <c r="M36" s="9"/>
      <c r="N36" s="9"/>
      <c r="O36" s="9"/>
    </row>
    <row r="37" spans="2:15" x14ac:dyDescent="0.3">
      <c r="B37" s="6"/>
      <c r="C37" s="1"/>
      <c r="D37" s="1"/>
      <c r="E37" s="1"/>
      <c r="F37" s="1"/>
      <c r="G37" s="1"/>
      <c r="H37" s="9"/>
      <c r="I37" s="1"/>
      <c r="J37" s="1"/>
      <c r="K37" s="8"/>
      <c r="L37" s="9"/>
      <c r="M37" s="9"/>
      <c r="N37" s="9"/>
      <c r="O37" s="9"/>
    </row>
    <row r="38" spans="2:15" ht="15.6" x14ac:dyDescent="0.3">
      <c r="B38" s="21" t="s">
        <v>16</v>
      </c>
      <c r="C38" s="20">
        <f>C5+C6+C36</f>
        <v>423649.23076923075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x14ac:dyDescent="0.3"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5.6" x14ac:dyDescent="0.3">
      <c r="B41" s="15" t="s">
        <v>19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5.6" x14ac:dyDescent="0.3">
      <c r="B42" s="15"/>
      <c r="C42" s="18">
        <v>0</v>
      </c>
      <c r="D42" s="18">
        <v>1</v>
      </c>
      <c r="E42" s="18">
        <v>2</v>
      </c>
      <c r="F42" s="18">
        <v>3</v>
      </c>
      <c r="G42" s="18">
        <v>4</v>
      </c>
      <c r="H42" s="18">
        <v>5</v>
      </c>
      <c r="I42" s="18">
        <v>6</v>
      </c>
      <c r="J42" s="18">
        <v>7</v>
      </c>
      <c r="K42" s="18">
        <v>8</v>
      </c>
      <c r="L42" s="18">
        <v>9</v>
      </c>
      <c r="M42" s="18">
        <v>10</v>
      </c>
      <c r="N42" s="18">
        <v>11</v>
      </c>
      <c r="O42" s="18">
        <v>12</v>
      </c>
    </row>
    <row r="43" spans="2:15" ht="15.6" x14ac:dyDescent="0.3">
      <c r="B43" s="26" t="s">
        <v>30</v>
      </c>
      <c r="C43" s="3"/>
      <c r="D43" s="11">
        <f t="shared" ref="D43:O43" si="13">D11</f>
        <v>120000.00000000001</v>
      </c>
      <c r="E43" s="11">
        <f t="shared" si="13"/>
        <v>279692.30769230775</v>
      </c>
      <c r="F43" s="11">
        <f t="shared" si="13"/>
        <v>527815.38461538462</v>
      </c>
      <c r="G43" s="11">
        <f t="shared" si="13"/>
        <v>819915.03722084372</v>
      </c>
      <c r="H43" s="11">
        <f t="shared" si="13"/>
        <v>1033052.0400224127</v>
      </c>
      <c r="I43" s="11">
        <f t="shared" si="13"/>
        <v>983475.72514913732</v>
      </c>
      <c r="J43" s="11">
        <f t="shared" si="13"/>
        <v>902897.90918469941</v>
      </c>
      <c r="K43" s="11">
        <f t="shared" si="13"/>
        <v>878096.24453793466</v>
      </c>
      <c r="L43" s="11">
        <f t="shared" si="13"/>
        <v>863215.2457498759</v>
      </c>
      <c r="M43" s="11">
        <f t="shared" si="13"/>
        <v>954547.0548408922</v>
      </c>
      <c r="N43" s="11">
        <f t="shared" si="13"/>
        <v>922022.55881730875</v>
      </c>
      <c r="O43" s="11">
        <f t="shared" si="13"/>
        <v>902507.86120315862</v>
      </c>
    </row>
    <row r="44" spans="2:15" ht="15.6" x14ac:dyDescent="0.3">
      <c r="B44" s="26" t="s">
        <v>32</v>
      </c>
      <c r="C44" s="3"/>
      <c r="D44" s="11">
        <f>SUM(D45:D53)</f>
        <v>185100</v>
      </c>
      <c r="E44" s="11">
        <f t="shared" ref="E44:O44" si="14">SUM(E45:E53)</f>
        <v>334244.61538461543</v>
      </c>
      <c r="F44" s="11">
        <f t="shared" si="14"/>
        <v>535186.76923076925</v>
      </c>
      <c r="G44" s="11">
        <f t="shared" si="14"/>
        <v>772629.48089330026</v>
      </c>
      <c r="H44" s="11">
        <f t="shared" si="14"/>
        <v>949533.19321860257</v>
      </c>
      <c r="I44" s="11">
        <f t="shared" si="14"/>
        <v>893384.85187378398</v>
      </c>
      <c r="J44" s="11">
        <f t="shared" si="14"/>
        <v>821505.26462330052</v>
      </c>
      <c r="K44" s="11">
        <f t="shared" si="14"/>
        <v>800919.88296648581</v>
      </c>
      <c r="L44" s="11">
        <f t="shared" si="14"/>
        <v>788568.65397239698</v>
      </c>
      <c r="M44" s="11">
        <f t="shared" si="14"/>
        <v>869374.05551794055</v>
      </c>
      <c r="N44" s="11">
        <f t="shared" si="14"/>
        <v>837378.7238183663</v>
      </c>
      <c r="O44" s="11">
        <f t="shared" si="14"/>
        <v>821181.52479862166</v>
      </c>
    </row>
    <row r="45" spans="2:15" ht="15.6" x14ac:dyDescent="0.3">
      <c r="B45" s="14" t="s">
        <v>14</v>
      </c>
      <c r="C45" s="3"/>
      <c r="D45" s="4">
        <f>D21</f>
        <v>96000.000000000015</v>
      </c>
      <c r="E45" s="4">
        <f t="shared" ref="E45:O45" si="15">E21</f>
        <v>223753.84615384619</v>
      </c>
      <c r="F45" s="4">
        <f t="shared" si="15"/>
        <v>422252.30769230769</v>
      </c>
      <c r="G45" s="4">
        <f t="shared" si="15"/>
        <v>655932.02977667493</v>
      </c>
      <c r="H45" s="4">
        <f t="shared" si="15"/>
        <v>826441.63201793015</v>
      </c>
      <c r="I45" s="4">
        <f t="shared" si="15"/>
        <v>786780.58011930983</v>
      </c>
      <c r="J45" s="4">
        <f t="shared" si="15"/>
        <v>722318.32734775951</v>
      </c>
      <c r="K45" s="4">
        <f t="shared" si="15"/>
        <v>702476.99563034775</v>
      </c>
      <c r="L45" s="4">
        <f t="shared" si="15"/>
        <v>690572.19659990072</v>
      </c>
      <c r="M45" s="4">
        <f t="shared" si="15"/>
        <v>763637.64387271379</v>
      </c>
      <c r="N45" s="4">
        <f t="shared" si="15"/>
        <v>737618.047053847</v>
      </c>
      <c r="O45" s="4">
        <f t="shared" si="15"/>
        <v>722006.28896252695</v>
      </c>
    </row>
    <row r="46" spans="2:15" ht="15.6" x14ac:dyDescent="0.3">
      <c r="B46" s="14" t="s">
        <v>8</v>
      </c>
      <c r="C46" s="3"/>
      <c r="D46" s="4">
        <f t="shared" ref="D46:O53" si="16">D22</f>
        <v>20000</v>
      </c>
      <c r="E46" s="4">
        <f t="shared" si="16"/>
        <v>20000</v>
      </c>
      <c r="F46" s="4">
        <f t="shared" si="16"/>
        <v>20000</v>
      </c>
      <c r="G46" s="4">
        <f t="shared" si="16"/>
        <v>20000</v>
      </c>
      <c r="H46" s="4">
        <f t="shared" si="16"/>
        <v>20000</v>
      </c>
      <c r="I46" s="4">
        <f t="shared" si="16"/>
        <v>20000</v>
      </c>
      <c r="J46" s="4">
        <f t="shared" si="16"/>
        <v>20000</v>
      </c>
      <c r="K46" s="4">
        <f t="shared" si="16"/>
        <v>20000</v>
      </c>
      <c r="L46" s="4">
        <f t="shared" si="16"/>
        <v>20000</v>
      </c>
      <c r="M46" s="4">
        <f t="shared" si="16"/>
        <v>20000</v>
      </c>
      <c r="N46" s="4">
        <f t="shared" si="16"/>
        <v>20000</v>
      </c>
      <c r="O46" s="4">
        <f t="shared" si="16"/>
        <v>20000</v>
      </c>
    </row>
    <row r="47" spans="2:15" ht="15.6" x14ac:dyDescent="0.3">
      <c r="B47" s="14" t="s">
        <v>1</v>
      </c>
      <c r="C47" s="3"/>
      <c r="D47" s="4">
        <f t="shared" si="16"/>
        <v>40000</v>
      </c>
      <c r="E47" s="4">
        <f t="shared" si="16"/>
        <v>40000</v>
      </c>
      <c r="F47" s="4">
        <f t="shared" si="16"/>
        <v>40000</v>
      </c>
      <c r="G47" s="4">
        <f t="shared" si="16"/>
        <v>40000</v>
      </c>
      <c r="H47" s="4">
        <f t="shared" si="16"/>
        <v>40000</v>
      </c>
      <c r="I47" s="4">
        <f t="shared" si="16"/>
        <v>20000</v>
      </c>
      <c r="J47" s="4">
        <f t="shared" si="16"/>
        <v>20000</v>
      </c>
      <c r="K47" s="4">
        <f t="shared" si="16"/>
        <v>20000</v>
      </c>
      <c r="L47" s="4">
        <f t="shared" si="16"/>
        <v>20000</v>
      </c>
      <c r="M47" s="4">
        <f t="shared" si="16"/>
        <v>20000</v>
      </c>
      <c r="N47" s="4">
        <f t="shared" si="16"/>
        <v>20000</v>
      </c>
      <c r="O47" s="4">
        <f t="shared" si="16"/>
        <v>20000</v>
      </c>
    </row>
    <row r="48" spans="2:15" ht="15.6" x14ac:dyDescent="0.3">
      <c r="B48" s="14" t="s">
        <v>9</v>
      </c>
      <c r="C48" s="3"/>
      <c r="D48" s="4">
        <f t="shared" si="16"/>
        <v>0</v>
      </c>
      <c r="E48" s="4">
        <f t="shared" si="16"/>
        <v>1600</v>
      </c>
      <c r="F48" s="4">
        <f t="shared" si="16"/>
        <v>1600</v>
      </c>
      <c r="G48" s="4">
        <f t="shared" si="16"/>
        <v>1600</v>
      </c>
      <c r="H48" s="4">
        <f t="shared" si="16"/>
        <v>1600</v>
      </c>
      <c r="I48" s="4">
        <f t="shared" si="16"/>
        <v>1600</v>
      </c>
      <c r="J48" s="4">
        <f t="shared" si="16"/>
        <v>1600</v>
      </c>
      <c r="K48" s="4">
        <f t="shared" si="16"/>
        <v>1600</v>
      </c>
      <c r="L48" s="4">
        <f t="shared" si="16"/>
        <v>1600</v>
      </c>
      <c r="M48" s="4">
        <f t="shared" si="16"/>
        <v>1600</v>
      </c>
      <c r="N48" s="4">
        <f t="shared" si="16"/>
        <v>1600</v>
      </c>
      <c r="O48" s="4">
        <f t="shared" si="16"/>
        <v>1600</v>
      </c>
    </row>
    <row r="49" spans="2:15" ht="15.6" x14ac:dyDescent="0.3">
      <c r="B49" s="14" t="s">
        <v>2</v>
      </c>
      <c r="C49" s="3"/>
      <c r="D49" s="4">
        <f t="shared" si="16"/>
        <v>0</v>
      </c>
      <c r="E49" s="4">
        <f t="shared" si="16"/>
        <v>15000</v>
      </c>
      <c r="F49" s="4">
        <f t="shared" si="16"/>
        <v>15000</v>
      </c>
      <c r="G49" s="4">
        <f t="shared" si="16"/>
        <v>15000</v>
      </c>
      <c r="H49" s="4">
        <f t="shared" si="16"/>
        <v>15000</v>
      </c>
      <c r="I49" s="4">
        <f t="shared" si="16"/>
        <v>15000</v>
      </c>
      <c r="J49" s="4">
        <f t="shared" si="16"/>
        <v>15000</v>
      </c>
      <c r="K49" s="4">
        <f t="shared" si="16"/>
        <v>15000</v>
      </c>
      <c r="L49" s="4">
        <f t="shared" si="16"/>
        <v>15000</v>
      </c>
      <c r="M49" s="4">
        <f t="shared" si="16"/>
        <v>15000</v>
      </c>
      <c r="N49" s="4">
        <f t="shared" si="16"/>
        <v>15000</v>
      </c>
      <c r="O49" s="4">
        <f t="shared" si="16"/>
        <v>15000</v>
      </c>
    </row>
    <row r="50" spans="2:15" ht="15.6" x14ac:dyDescent="0.3">
      <c r="B50" s="14" t="s">
        <v>17</v>
      </c>
      <c r="C50" s="3"/>
      <c r="D50" s="4">
        <f t="shared" si="16"/>
        <v>500</v>
      </c>
      <c r="E50" s="4">
        <f t="shared" si="16"/>
        <v>500</v>
      </c>
      <c r="F50" s="4">
        <f t="shared" si="16"/>
        <v>500</v>
      </c>
      <c r="G50" s="4">
        <f t="shared" si="16"/>
        <v>500</v>
      </c>
      <c r="H50" s="4">
        <f t="shared" si="16"/>
        <v>500</v>
      </c>
      <c r="I50" s="4">
        <f t="shared" si="16"/>
        <v>500</v>
      </c>
      <c r="J50" s="4">
        <f t="shared" si="16"/>
        <v>500</v>
      </c>
      <c r="K50" s="4">
        <f t="shared" si="16"/>
        <v>500</v>
      </c>
      <c r="L50" s="4">
        <f t="shared" si="16"/>
        <v>500</v>
      </c>
      <c r="M50" s="4">
        <f t="shared" si="16"/>
        <v>500</v>
      </c>
      <c r="N50" s="4">
        <f t="shared" si="16"/>
        <v>500</v>
      </c>
      <c r="O50" s="4">
        <f t="shared" si="16"/>
        <v>500</v>
      </c>
    </row>
    <row r="51" spans="2:15" ht="15.6" x14ac:dyDescent="0.3">
      <c r="B51" s="14" t="s">
        <v>7</v>
      </c>
      <c r="C51" s="3"/>
      <c r="D51" s="4">
        <f t="shared" si="16"/>
        <v>0</v>
      </c>
      <c r="E51" s="4">
        <f t="shared" si="16"/>
        <v>0</v>
      </c>
      <c r="F51" s="4">
        <f t="shared" si="16"/>
        <v>0</v>
      </c>
      <c r="G51" s="4">
        <f t="shared" si="16"/>
        <v>0</v>
      </c>
      <c r="H51" s="4">
        <f t="shared" si="16"/>
        <v>0</v>
      </c>
      <c r="I51" s="4">
        <f t="shared" si="16"/>
        <v>5000</v>
      </c>
      <c r="J51" s="4">
        <f t="shared" si="16"/>
        <v>0</v>
      </c>
      <c r="K51" s="4">
        <f t="shared" si="16"/>
        <v>0</v>
      </c>
      <c r="L51" s="4">
        <f t="shared" si="16"/>
        <v>0</v>
      </c>
      <c r="M51" s="4">
        <f t="shared" si="16"/>
        <v>5000</v>
      </c>
      <c r="N51" s="4">
        <f t="shared" si="16"/>
        <v>0</v>
      </c>
      <c r="O51" s="4">
        <f t="shared" si="16"/>
        <v>0</v>
      </c>
    </row>
    <row r="52" spans="2:15" ht="15.6" x14ac:dyDescent="0.3">
      <c r="B52" s="14" t="s">
        <v>3</v>
      </c>
      <c r="C52" s="3"/>
      <c r="D52" s="4">
        <f t="shared" si="16"/>
        <v>25000</v>
      </c>
      <c r="E52" s="4">
        <f t="shared" si="16"/>
        <v>25000</v>
      </c>
      <c r="F52" s="4">
        <f t="shared" si="16"/>
        <v>20000</v>
      </c>
      <c r="G52" s="4">
        <f t="shared" si="16"/>
        <v>15000</v>
      </c>
      <c r="H52" s="4">
        <f t="shared" si="16"/>
        <v>15000</v>
      </c>
      <c r="I52" s="4">
        <f t="shared" si="16"/>
        <v>15000</v>
      </c>
      <c r="J52" s="4">
        <f t="shared" si="16"/>
        <v>15000</v>
      </c>
      <c r="K52" s="4">
        <f t="shared" si="16"/>
        <v>15000</v>
      </c>
      <c r="L52" s="4">
        <f t="shared" si="16"/>
        <v>15000</v>
      </c>
      <c r="M52" s="4">
        <f t="shared" si="16"/>
        <v>15000</v>
      </c>
      <c r="N52" s="4">
        <f t="shared" si="16"/>
        <v>15000</v>
      </c>
      <c r="O52" s="4">
        <f t="shared" si="16"/>
        <v>15000</v>
      </c>
    </row>
    <row r="53" spans="2:15" ht="15.6" x14ac:dyDescent="0.3">
      <c r="B53" s="14" t="s">
        <v>4</v>
      </c>
      <c r="C53" s="3"/>
      <c r="D53" s="4">
        <f t="shared" si="16"/>
        <v>3600</v>
      </c>
      <c r="E53" s="4">
        <f t="shared" si="16"/>
        <v>8390.7692307692341</v>
      </c>
      <c r="F53" s="4">
        <f t="shared" si="16"/>
        <v>15834.461538461539</v>
      </c>
      <c r="G53" s="4">
        <f t="shared" si="16"/>
        <v>24597.451116625318</v>
      </c>
      <c r="H53" s="4">
        <f t="shared" si="16"/>
        <v>30991.561200672375</v>
      </c>
      <c r="I53" s="4">
        <f t="shared" si="16"/>
        <v>29504.271754474121</v>
      </c>
      <c r="J53" s="4">
        <f t="shared" si="16"/>
        <v>27086.937275540986</v>
      </c>
      <c r="K53" s="4">
        <f t="shared" si="16"/>
        <v>26342.887336138036</v>
      </c>
      <c r="L53" s="4">
        <f t="shared" si="16"/>
        <v>25896.457372496276</v>
      </c>
      <c r="M53" s="4">
        <f t="shared" si="16"/>
        <v>28636.411645226763</v>
      </c>
      <c r="N53" s="4">
        <f t="shared" si="16"/>
        <v>27660.676764519263</v>
      </c>
      <c r="O53" s="4">
        <f t="shared" si="16"/>
        <v>27075.235836094751</v>
      </c>
    </row>
    <row r="54" spans="2:15" ht="15.6" x14ac:dyDescent="0.3">
      <c r="B54" s="26" t="s">
        <v>12</v>
      </c>
      <c r="C54" s="3"/>
      <c r="D54" s="11">
        <f t="shared" ref="D54:O54" si="17">D33</f>
        <v>1200.0000000000002</v>
      </c>
      <c r="E54" s="11">
        <f t="shared" si="17"/>
        <v>2796.9230769230776</v>
      </c>
      <c r="F54" s="11">
        <f t="shared" si="17"/>
        <v>5278.1538461538466</v>
      </c>
      <c r="G54" s="11">
        <f t="shared" si="17"/>
        <v>7092.8334491315181</v>
      </c>
      <c r="H54" s="11">
        <f t="shared" si="17"/>
        <v>12527.827020571514</v>
      </c>
      <c r="I54" s="11">
        <f t="shared" si="17"/>
        <v>13513.630991303</v>
      </c>
      <c r="J54" s="11">
        <f t="shared" si="17"/>
        <v>12208.896684209833</v>
      </c>
      <c r="K54" s="11">
        <f t="shared" si="17"/>
        <v>11576.454235717329</v>
      </c>
      <c r="L54" s="11">
        <f t="shared" si="17"/>
        <v>11196.988766621838</v>
      </c>
      <c r="M54" s="11">
        <f t="shared" si="17"/>
        <v>12775.949898442748</v>
      </c>
      <c r="N54" s="11">
        <f t="shared" si="17"/>
        <v>12696.575249841366</v>
      </c>
      <c r="O54" s="11">
        <f t="shared" si="17"/>
        <v>12198.950460680544</v>
      </c>
    </row>
    <row r="55" spans="2:15" ht="15.6" x14ac:dyDescent="0.3">
      <c r="B55" s="5" t="s">
        <v>6</v>
      </c>
      <c r="C55" s="3"/>
      <c r="D55" s="11">
        <f>D43-D44-D54</f>
        <v>-66299.999999999985</v>
      </c>
      <c r="E55" s="11">
        <f t="shared" ref="E55:O55" si="18">E43-E44-E54</f>
        <v>-57349.230769230766</v>
      </c>
      <c r="F55" s="11">
        <f t="shared" si="18"/>
        <v>-12649.538461538472</v>
      </c>
      <c r="G55" s="11">
        <f t="shared" si="18"/>
        <v>40192.722878411936</v>
      </c>
      <c r="H55" s="11">
        <f t="shared" si="18"/>
        <v>70991.019783238589</v>
      </c>
      <c r="I55" s="11">
        <f t="shared" si="18"/>
        <v>76577.242284050342</v>
      </c>
      <c r="J55" s="11">
        <f t="shared" si="18"/>
        <v>69183.74787718906</v>
      </c>
      <c r="K55" s="11">
        <f t="shared" si="18"/>
        <v>65599.907335731521</v>
      </c>
      <c r="L55" s="11">
        <f t="shared" si="18"/>
        <v>63449.603010857085</v>
      </c>
      <c r="M55" s="11">
        <f t="shared" si="18"/>
        <v>72397.049424508907</v>
      </c>
      <c r="N55" s="11">
        <f t="shared" si="18"/>
        <v>71947.259749101082</v>
      </c>
      <c r="O55" s="11">
        <f t="shared" si="18"/>
        <v>69127.385943856425</v>
      </c>
    </row>
    <row r="56" spans="2:15" x14ac:dyDescent="0.3">
      <c r="C56" s="6"/>
      <c r="D56" s="6"/>
      <c r="E56" s="6"/>
      <c r="F56" s="6"/>
      <c r="G56" s="6"/>
      <c r="H56" s="10"/>
      <c r="I56" s="6"/>
      <c r="J56" s="6"/>
      <c r="K56" s="6"/>
      <c r="L56" s="6"/>
      <c r="M56" s="6"/>
      <c r="N56" s="6"/>
      <c r="O56" s="6"/>
    </row>
    <row r="57" spans="2:15" ht="15.6" x14ac:dyDescent="0.3">
      <c r="B57" s="15" t="s">
        <v>20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6" x14ac:dyDescent="0.3">
      <c r="B58" s="15"/>
      <c r="C58" s="18">
        <v>0</v>
      </c>
      <c r="D58" s="18">
        <v>1</v>
      </c>
      <c r="E58" s="18">
        <v>2</v>
      </c>
      <c r="F58" s="18">
        <v>3</v>
      </c>
      <c r="G58" s="18">
        <v>4</v>
      </c>
      <c r="H58" s="18">
        <v>5</v>
      </c>
      <c r="I58" s="18">
        <v>6</v>
      </c>
      <c r="J58" s="18">
        <v>7</v>
      </c>
      <c r="K58" s="18">
        <v>8</v>
      </c>
      <c r="L58" s="18">
        <v>9</v>
      </c>
      <c r="M58" s="18">
        <v>10</v>
      </c>
      <c r="N58" s="18">
        <v>11</v>
      </c>
      <c r="O58" s="18">
        <v>12</v>
      </c>
    </row>
    <row r="59" spans="2:15" ht="15.6" x14ac:dyDescent="0.3">
      <c r="B59" s="5" t="s">
        <v>6</v>
      </c>
      <c r="C59" s="3"/>
      <c r="D59" s="4">
        <f>D55</f>
        <v>-66299.999999999985</v>
      </c>
      <c r="E59" s="4">
        <f t="shared" ref="E59:O59" si="19">E55</f>
        <v>-57349.230769230766</v>
      </c>
      <c r="F59" s="4">
        <f t="shared" si="19"/>
        <v>-12649.538461538472</v>
      </c>
      <c r="G59" s="4">
        <f t="shared" si="19"/>
        <v>40192.722878411936</v>
      </c>
      <c r="H59" s="4">
        <f t="shared" si="19"/>
        <v>70991.019783238589</v>
      </c>
      <c r="I59" s="4">
        <f t="shared" si="19"/>
        <v>76577.242284050342</v>
      </c>
      <c r="J59" s="4">
        <f t="shared" si="19"/>
        <v>69183.74787718906</v>
      </c>
      <c r="K59" s="4">
        <f t="shared" si="19"/>
        <v>65599.907335731521</v>
      </c>
      <c r="L59" s="4">
        <f t="shared" si="19"/>
        <v>63449.603010857085</v>
      </c>
      <c r="M59" s="4">
        <f t="shared" si="19"/>
        <v>72397.049424508907</v>
      </c>
      <c r="N59" s="4">
        <f t="shared" si="19"/>
        <v>71947.259749101082</v>
      </c>
      <c r="O59" s="4">
        <f t="shared" si="19"/>
        <v>69127.385943856425</v>
      </c>
    </row>
    <row r="60" spans="2:15" x14ac:dyDescent="0.3">
      <c r="B60" s="12" t="s">
        <v>0</v>
      </c>
      <c r="C60" s="1">
        <v>250000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x14ac:dyDescent="0.3">
      <c r="B61" s="1" t="s">
        <v>13</v>
      </c>
      <c r="C61" s="1">
        <v>50000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5.6" x14ac:dyDescent="0.3">
      <c r="B62" s="5" t="s">
        <v>21</v>
      </c>
      <c r="C62" s="32">
        <f t="shared" ref="C62:O62" si="20">C59-C60-C61</f>
        <v>-300000</v>
      </c>
      <c r="D62" s="32">
        <f>D59-D60-D61</f>
        <v>-66299.999999999985</v>
      </c>
      <c r="E62" s="32">
        <f t="shared" si="20"/>
        <v>-57349.230769230766</v>
      </c>
      <c r="F62" s="32">
        <f t="shared" si="20"/>
        <v>-12649.538461538472</v>
      </c>
      <c r="G62" s="32">
        <f t="shared" si="20"/>
        <v>40192.722878411936</v>
      </c>
      <c r="H62" s="32">
        <f t="shared" si="20"/>
        <v>70991.019783238589</v>
      </c>
      <c r="I62" s="32">
        <f t="shared" si="20"/>
        <v>76577.242284050342</v>
      </c>
      <c r="J62" s="32">
        <f t="shared" si="20"/>
        <v>69183.74787718906</v>
      </c>
      <c r="K62" s="32">
        <f t="shared" si="20"/>
        <v>65599.907335731521</v>
      </c>
      <c r="L62" s="32">
        <f t="shared" si="20"/>
        <v>63449.603010857085</v>
      </c>
      <c r="M62" s="32">
        <f t="shared" si="20"/>
        <v>72397.049424508907</v>
      </c>
      <c r="N62" s="32">
        <f t="shared" si="20"/>
        <v>71947.259749101082</v>
      </c>
      <c r="O62" s="32">
        <f t="shared" si="20"/>
        <v>69127.385943856425</v>
      </c>
    </row>
    <row r="63" spans="2:15" ht="15.6" x14ac:dyDescent="0.3">
      <c r="B63" s="5" t="s">
        <v>22</v>
      </c>
      <c r="C63" s="32">
        <f>C62</f>
        <v>-300000</v>
      </c>
      <c r="D63" s="32">
        <f>C63+D62</f>
        <v>-366300</v>
      </c>
      <c r="E63" s="32">
        <f t="shared" ref="E63:O63" si="21">D63+E62</f>
        <v>-423649.23076923075</v>
      </c>
      <c r="F63" s="32">
        <f>E63+F62</f>
        <v>-436298.76923076925</v>
      </c>
      <c r="G63" s="32">
        <f t="shared" si="21"/>
        <v>-396106.04635235731</v>
      </c>
      <c r="H63" s="32">
        <f t="shared" si="21"/>
        <v>-325115.02656911872</v>
      </c>
      <c r="I63" s="32">
        <f t="shared" si="21"/>
        <v>-248537.7842850684</v>
      </c>
      <c r="J63" s="32">
        <f t="shared" si="21"/>
        <v>-179354.03640787932</v>
      </c>
      <c r="K63" s="32">
        <f t="shared" si="21"/>
        <v>-113754.1290721478</v>
      </c>
      <c r="L63" s="32">
        <f t="shared" si="21"/>
        <v>-50304.526061290715</v>
      </c>
      <c r="M63" s="32">
        <f t="shared" si="21"/>
        <v>22092.523363218192</v>
      </c>
      <c r="N63" s="32">
        <f t="shared" si="21"/>
        <v>94039.783112319274</v>
      </c>
      <c r="O63" s="32">
        <f t="shared" si="21"/>
        <v>163167.16905617568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Кравченко</dc:creator>
  <cp:lastModifiedBy>RePack by Diakov</cp:lastModifiedBy>
  <cp:revision/>
  <dcterms:created xsi:type="dcterms:W3CDTF">2018-06-21T11:14:12Z</dcterms:created>
  <dcterms:modified xsi:type="dcterms:W3CDTF">2021-05-18T10:23:04Z</dcterms:modified>
</cp:coreProperties>
</file>